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AF9BA766-28E6-4856-99CB-695F6C53ED6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KPI PHÒNG NHÂN SỰ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4" i="1" l="1"/>
  <c r="C84" i="1"/>
  <c r="G84" i="1" s="1"/>
  <c r="F83" i="1"/>
  <c r="E83" i="1"/>
  <c r="C83" i="1"/>
  <c r="G83" i="1" s="1"/>
  <c r="F82" i="1"/>
  <c r="C82" i="1"/>
  <c r="G82" i="1" s="1"/>
  <c r="F81" i="1"/>
  <c r="E81" i="1"/>
  <c r="C81" i="1"/>
  <c r="G81" i="1" s="1"/>
  <c r="F80" i="1"/>
  <c r="E80" i="1"/>
  <c r="C80" i="1"/>
  <c r="G80" i="1" s="1"/>
  <c r="F79" i="1"/>
  <c r="E79" i="1"/>
  <c r="C79" i="1"/>
  <c r="G79" i="1" s="1"/>
  <c r="G78" i="1"/>
  <c r="F78" i="1"/>
  <c r="C78" i="1"/>
  <c r="F77" i="1"/>
  <c r="C77" i="1"/>
  <c r="G77" i="1" s="1"/>
  <c r="F76" i="1"/>
  <c r="C76" i="1"/>
  <c r="G76" i="1" s="1"/>
  <c r="F75" i="1"/>
  <c r="F85" i="1" s="1"/>
  <c r="D75" i="1"/>
  <c r="C75" i="1"/>
  <c r="G75" i="1" s="1"/>
  <c r="C70" i="1"/>
  <c r="C69" i="1"/>
  <c r="C68" i="1"/>
  <c r="C67" i="1"/>
  <c r="C66" i="1"/>
  <c r="C65" i="1"/>
  <c r="C64" i="1"/>
  <c r="C71" i="1" s="1"/>
  <c r="F62" i="1"/>
  <c r="G61" i="1"/>
  <c r="H61" i="1" s="1"/>
  <c r="E84" i="1" s="1"/>
  <c r="G60" i="1"/>
  <c r="G59" i="1"/>
  <c r="G58" i="1"/>
  <c r="G57" i="1"/>
  <c r="D84" i="1" s="1"/>
  <c r="G56" i="1"/>
  <c r="G55" i="1"/>
  <c r="G54" i="1"/>
  <c r="D83" i="1" s="1"/>
  <c r="G53" i="1"/>
  <c r="G52" i="1"/>
  <c r="G51" i="1"/>
  <c r="G50" i="1"/>
  <c r="G49" i="1"/>
  <c r="D82" i="1" s="1"/>
  <c r="G48" i="1"/>
  <c r="G47" i="1"/>
  <c r="G46" i="1"/>
  <c r="D81" i="1" s="1"/>
  <c r="G45" i="1"/>
  <c r="G44" i="1"/>
  <c r="G43" i="1"/>
  <c r="D80" i="1" s="1"/>
  <c r="G42" i="1"/>
  <c r="G41" i="1"/>
  <c r="D79" i="1" s="1"/>
  <c r="H40" i="1"/>
  <c r="E78" i="1" s="1"/>
  <c r="G40" i="1"/>
  <c r="G39" i="1"/>
  <c r="G38" i="1"/>
  <c r="D78" i="1" s="1"/>
  <c r="G37" i="1"/>
  <c r="H37" i="1" s="1"/>
  <c r="G36" i="1"/>
  <c r="G35" i="1"/>
  <c r="G34" i="1"/>
  <c r="D77" i="1" s="1"/>
  <c r="G33" i="1"/>
  <c r="G32" i="1"/>
  <c r="H31" i="1"/>
  <c r="E76" i="1" s="1"/>
  <c r="G31" i="1"/>
  <c r="G30" i="1"/>
  <c r="D76" i="1" s="1"/>
  <c r="G29" i="1"/>
  <c r="H29" i="1" s="1"/>
  <c r="G28" i="1"/>
  <c r="G27" i="1"/>
  <c r="G62" i="1" s="1"/>
  <c r="G85" i="1" l="1"/>
  <c r="E75" i="1"/>
  <c r="H62" i="1"/>
  <c r="H65" i="1" s="1"/>
  <c r="D85" i="1"/>
  <c r="C85" i="1"/>
  <c r="H34" i="1"/>
  <c r="E77" i="1" s="1"/>
  <c r="H49" i="1"/>
  <c r="E82" i="1" s="1"/>
  <c r="E85" i="1" l="1"/>
</calcChain>
</file>

<file path=xl/sharedStrings.xml><?xml version="1.0" encoding="utf-8"?>
<sst xmlns="http://schemas.openxmlformats.org/spreadsheetml/2006/main" count="106" uniqueCount="34">
  <si>
    <t>BIỂU MẪU KPI PHÒNG NHÂN SỰ</t>
  </si>
  <si>
    <t>ID LAO ĐỘNG</t>
  </si>
  <si>
    <t>TÊN LAO ĐỘNG</t>
  </si>
  <si>
    <t>NGÀY THUÊ</t>
  </si>
  <si>
    <t>PHÒNG</t>
  </si>
  <si>
    <t>LƯƠNG</t>
  </si>
  <si>
    <t>BONUS</t>
  </si>
  <si>
    <t>LÀM THÊM GIỜ</t>
  </si>
  <si>
    <t>Nhân sự</t>
  </si>
  <si>
    <t>Kế toán</t>
  </si>
  <si>
    <t>Tài chính</t>
  </si>
  <si>
    <t>Xuất nhập khẩu</t>
  </si>
  <si>
    <t>Kế hoạch sản xuất</t>
  </si>
  <si>
    <t>Tiếp thị xuất khẩu</t>
  </si>
  <si>
    <t>Marketing nộ bộ</t>
  </si>
  <si>
    <t>Kinh doanh</t>
  </si>
  <si>
    <t>MIS</t>
  </si>
  <si>
    <t>Quản trị</t>
  </si>
  <si>
    <t>TỔNG</t>
  </si>
  <si>
    <t>HỆ SỐ LƯƠNG</t>
  </si>
  <si>
    <t>&lt; 60K</t>
  </si>
  <si>
    <t>GRAND TOTAL</t>
  </si>
  <si>
    <t>60K &lt; 80K</t>
  </si>
  <si>
    <t>80K &lt; 100K</t>
  </si>
  <si>
    <t>100K &lt; 120K</t>
  </si>
  <si>
    <t>120K &lt; 150K</t>
  </si>
  <si>
    <t>150K &lt; 200K</t>
  </si>
  <si>
    <t>&gt; 200K</t>
  </si>
  <si>
    <t>DEPARTMENT BREAKDOWN</t>
  </si>
  <si>
    <t>BỘ PHẬN</t>
  </si>
  <si>
    <t>TỔNG LƯƠNG</t>
  </si>
  <si>
    <t>LÀM THÊM</t>
  </si>
  <si>
    <t>LAO ĐỘNG</t>
  </si>
  <si>
    <t>LƯƠNG TRUNG BÌNH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</si>
</sst>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đ-42A]"/>
    <numFmt numFmtId="165" formatCode="_([$€-2]\ * #,##0.00_);_([$€-2]\ * \(#,##0.00\);_([$€-2]\ * &quot;-&quot;??_);_(@_)"/>
  </numFmts>
  <fonts count="8" x14ac:knownFonts="1">
    <font>
      <sz val="12"/>
      <color theme="1"/>
      <name val="Arial"/>
    </font>
    <font>
      <b/>
      <sz val="20"/>
      <color rgb="FFFFFFFF"/>
      <name val="Arial"/>
    </font>
    <font>
      <sz val="12"/>
      <name val="Arial"/>
    </font>
    <font>
      <sz val="10"/>
      <color theme="1"/>
      <name val="Arial"/>
    </font>
    <font>
      <b/>
      <sz val="20"/>
      <color theme="0"/>
      <name val="Arial"/>
    </font>
    <font>
      <b/>
      <sz val="10"/>
      <color theme="1"/>
      <name val="Arial"/>
    </font>
    <font>
      <b/>
      <sz val="10"/>
      <color rgb="FFFFFFFF"/>
      <name val="Arial"/>
    </font>
    <font>
      <b/>
      <sz val="10"/>
      <color theme="0"/>
      <name val="Arial"/>
    </font>
  </fonts>
  <fills count="7">
    <fill>
      <patternFill patternType="none"/>
    </fill>
    <fill>
      <patternFill patternType="gray125"/>
    </fill>
    <fill>
      <patternFill patternType="solid">
        <fgColor rgb="FF00B050"/>
        <bgColor rgb="FF00B050"/>
      </patternFill>
    </fill>
    <fill>
      <patternFill patternType="solid">
        <fgColor rgb="FF548135"/>
        <bgColor rgb="FF548135"/>
      </patternFill>
    </fill>
    <fill>
      <patternFill patternType="solid">
        <fgColor rgb="FFE2EFD9"/>
        <bgColor rgb="FFE2EFD9"/>
      </patternFill>
    </fill>
    <fill>
      <patternFill patternType="solid">
        <fgColor rgb="FFC5E0B3"/>
        <bgColor rgb="FFC5E0B3"/>
      </patternFill>
    </fill>
    <fill>
      <patternFill patternType="solid">
        <fgColor rgb="FFA8D08D"/>
        <bgColor rgb="FFA8D08D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/>
      <right/>
      <top/>
      <bottom style="thin">
        <color rgb="FFBFBFBF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left" vertical="center" wrapText="1"/>
    </xf>
    <xf numFmtId="14" fontId="3" fillId="4" borderId="4" xfId="0" applyNumberFormat="1" applyFont="1" applyFill="1" applyBorder="1" applyAlignment="1">
      <alignment horizontal="left" vertical="center" wrapText="1"/>
    </xf>
    <xf numFmtId="164" fontId="3" fillId="4" borderId="4" xfId="0" applyNumberFormat="1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164" fontId="5" fillId="5" borderId="4" xfId="0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49" fontId="3" fillId="4" borderId="4" xfId="0" applyNumberFormat="1" applyFont="1" applyFill="1" applyBorder="1" applyAlignment="1">
      <alignment horizontal="left" vertical="center" wrapText="1"/>
    </xf>
    <xf numFmtId="1" fontId="3" fillId="4" borderId="4" xfId="0" applyNumberFormat="1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165" fontId="5" fillId="6" borderId="4" xfId="0" applyNumberFormat="1" applyFont="1" applyFill="1" applyBorder="1" applyAlignment="1">
      <alignment horizontal="left" vertical="center" wrapText="1"/>
    </xf>
    <xf numFmtId="1" fontId="5" fillId="6" borderId="4" xfId="0" applyNumberFormat="1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left" vertical="center" wrapText="1"/>
    </xf>
    <xf numFmtId="164" fontId="3" fillId="0" borderId="0" xfId="0" applyNumberFormat="1" applyFont="1" applyAlignment="1">
      <alignment horizontal="left" wrapText="1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6" fillId="3" borderId="5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7" fillId="3" borderId="5" xfId="0" applyFont="1" applyFill="1" applyBorder="1" applyAlignment="1">
      <alignment horizontal="center" vertical="center" wrapText="1"/>
    </xf>
    <xf numFmtId="0" fontId="2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1" i="0">
                <a:solidFill>
                  <a:srgbClr val="000000"/>
                </a:solidFill>
                <a:latin typeface="Century Gothic"/>
              </a:defRPr>
            </a:pPr>
            <a:r>
              <a:rPr lang="vi-VN" sz="1400" b="1" i="0">
                <a:solidFill>
                  <a:srgbClr val="000000"/>
                </a:solidFill>
                <a:latin typeface="Century Gothic"/>
              </a:rPr>
              <a:t>SỐ LƯỢNG LAO ĐỘNG/PHÒNG</a:t>
            </a:r>
          </a:p>
        </c:rich>
      </c:tx>
      <c:layout>
        <c:manualLayout>
          <c:xMode val="edge"/>
          <c:yMode val="edge"/>
          <c:x val="5.9979838709677451E-3"/>
          <c:y val="6.1389521640091121E-2"/>
        </c:manualLayout>
      </c:layout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EMPLOYEES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100" b="1" i="0">
                    <a:latin typeface="Century Gothic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'KPI PHÒNG NHÂN SỰ'!$B$75:$B$84</c:f>
              <c:strCache>
                <c:ptCount val="10"/>
                <c:pt idx="0">
                  <c:v>Nhân sự</c:v>
                </c:pt>
                <c:pt idx="1">
                  <c:v>Kế toán</c:v>
                </c:pt>
                <c:pt idx="2">
                  <c:v>Tài chính</c:v>
                </c:pt>
                <c:pt idx="3">
                  <c:v>Xuất nhập khẩu</c:v>
                </c:pt>
                <c:pt idx="4">
                  <c:v>Kế hoạch sản xuất</c:v>
                </c:pt>
                <c:pt idx="5">
                  <c:v>Tiếp thị xuất khẩu</c:v>
                </c:pt>
                <c:pt idx="6">
                  <c:v>Marketing nộ bộ</c:v>
                </c:pt>
                <c:pt idx="7">
                  <c:v>Kinh doanh</c:v>
                </c:pt>
                <c:pt idx="8">
                  <c:v>MIS</c:v>
                </c:pt>
                <c:pt idx="9">
                  <c:v>Quản trị</c:v>
                </c:pt>
              </c:strCache>
            </c:strRef>
          </c:cat>
          <c:val>
            <c:numRef>
              <c:f>'KPI PHÒNG NHÂN SỰ'!$F$75:$F$84</c:f>
              <c:numCache>
                <c:formatCode>#,##0.00\ [$đ-42A]</c:formatCode>
                <c:ptCount val="10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5</c:v>
                </c:pt>
                <c:pt idx="8">
                  <c:v>3</c:v>
                </c:pt>
                <c:pt idx="9">
                  <c:v>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99D4-4C2C-A80F-DAA30083D1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0050258"/>
        <c:axId val="1330814730"/>
      </c:barChart>
      <c:catAx>
        <c:axId val="31005025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/>
          <a:lstStyle/>
          <a:p>
            <a:pPr lvl="0">
              <a:defRPr sz="800" b="1" i="0">
                <a:solidFill>
                  <a:srgbClr val="000000"/>
                </a:solidFill>
                <a:latin typeface="Century Gothic"/>
              </a:defRPr>
            </a:pPr>
            <a:endParaRPr lang="en-US"/>
          </a:p>
        </c:txPr>
        <c:crossAx val="1330814730"/>
        <c:crosses val="autoZero"/>
        <c:auto val="1"/>
        <c:lblAlgn val="ctr"/>
        <c:lblOffset val="100"/>
        <c:noMultiLvlLbl val="1"/>
      </c:catAx>
      <c:valAx>
        <c:axId val="1330814730"/>
        <c:scaling>
          <c:orientation val="minMax"/>
          <c:max val="5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#,##0.00\ [$đ-42A]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sz="1000" b="1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310050258"/>
        <c:crosses val="autoZero"/>
        <c:crossBetween val="between"/>
        <c:majorUnit val="1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1" i="0">
                <a:solidFill>
                  <a:srgbClr val="757575"/>
                </a:solidFill>
                <a:latin typeface="Century Gothic"/>
              </a:defRPr>
            </a:pPr>
            <a:r>
              <a:rPr lang="vi-VN" sz="1400" b="1" i="0">
                <a:solidFill>
                  <a:srgbClr val="757575"/>
                </a:solidFill>
                <a:latin typeface="Century Gothic"/>
              </a:rPr>
              <a:t>HỆ SỐ LƯƠNG</a:t>
            </a:r>
          </a:p>
        </c:rich>
      </c:tx>
      <c:layout>
        <c:manualLayout>
          <c:xMode val="edge"/>
          <c:yMode val="edge"/>
          <c:x val="0.35286206028430916"/>
          <c:y val="2.6962876153352952E-2"/>
        </c:manualLayout>
      </c:layout>
      <c:overlay val="0"/>
    </c:title>
    <c:autoTitleDeleted val="0"/>
    <c:plotArea>
      <c:layout>
        <c:manualLayout>
          <c:xMode val="edge"/>
          <c:yMode val="edge"/>
          <c:x val="8.9287185204693087E-2"/>
          <c:y val="0.12717051153034492"/>
          <c:w val="0.88634269544949873"/>
          <c:h val="0.80573714804954377"/>
        </c:manualLayout>
      </c:layout>
      <c:barChart>
        <c:barDir val="bar"/>
        <c:grouping val="clustered"/>
        <c:varyColors val="1"/>
        <c:ser>
          <c:idx val="0"/>
          <c:order val="0"/>
          <c:tx>
            <c:strRef>
              <c:f>'KPI PHÒNG NHÂN SỰ'!$C$63</c:f>
              <c:strCache>
                <c:ptCount val="1"/>
              </c:strCache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000" b="0" i="0">
                    <a:latin typeface="Century Gothic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'KPI PHÒNG NHÂN SỰ'!$B$64:$B$70</c:f>
              <c:strCache>
                <c:ptCount val="7"/>
                <c:pt idx="0">
                  <c:v>&lt; 60K</c:v>
                </c:pt>
                <c:pt idx="1">
                  <c:v>60K &lt; 80K</c:v>
                </c:pt>
                <c:pt idx="2">
                  <c:v>80K &lt; 100K</c:v>
                </c:pt>
                <c:pt idx="3">
                  <c:v>100K &lt; 120K</c:v>
                </c:pt>
                <c:pt idx="4">
                  <c:v>120K &lt; 150K</c:v>
                </c:pt>
                <c:pt idx="5">
                  <c:v>150K &lt; 200K</c:v>
                </c:pt>
                <c:pt idx="6">
                  <c:v>&gt; 200K</c:v>
                </c:pt>
              </c:strCache>
            </c:strRef>
          </c:cat>
          <c:val>
            <c:numRef>
              <c:f>'KPI PHÒNG NHÂN SỰ'!$C$64:$C$70</c:f>
              <c:numCache>
                <c:formatCode>0</c:formatCode>
                <c:ptCount val="7"/>
                <c:pt idx="0">
                  <c:v>5</c:v>
                </c:pt>
                <c:pt idx="1">
                  <c:v>13</c:v>
                </c:pt>
                <c:pt idx="2">
                  <c:v>10</c:v>
                </c:pt>
                <c:pt idx="3">
                  <c:v>0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A438-481D-A6FE-C9D91F00B1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8037327"/>
        <c:axId val="1908895833"/>
      </c:barChart>
      <c:catAx>
        <c:axId val="2068037327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1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08895833"/>
        <c:crosses val="autoZero"/>
        <c:auto val="1"/>
        <c:lblAlgn val="ctr"/>
        <c:lblOffset val="100"/>
        <c:noMultiLvlLbl val="1"/>
      </c:catAx>
      <c:valAx>
        <c:axId val="1908895833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000" b="0" i="0">
                <a:solidFill>
                  <a:srgbClr val="000000"/>
                </a:solidFill>
                <a:latin typeface="Century Gothic"/>
              </a:defRPr>
            </a:pPr>
            <a:endParaRPr lang="en-US"/>
          </a:p>
        </c:txPr>
        <c:crossAx val="2068037327"/>
        <c:crosses val="max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1" i="0">
                <a:solidFill>
                  <a:srgbClr val="000000"/>
                </a:solidFill>
                <a:latin typeface="Century Gothic"/>
              </a:defRPr>
            </a:pPr>
            <a:r>
              <a:rPr lang="vi-VN" sz="1400" b="1" i="0">
                <a:solidFill>
                  <a:srgbClr val="000000"/>
                </a:solidFill>
                <a:latin typeface="Century Gothic"/>
              </a:rPr>
              <a:t>TIỀN LƯƠNG THEO PHÒNG BAN</a:t>
            </a:r>
          </a:p>
        </c:rich>
      </c:tx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v>LƯƠNG</c:v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'KPI PHÒNG NHÂN SỰ'!$B$75:$B$84</c:f>
              <c:strCache>
                <c:ptCount val="10"/>
                <c:pt idx="0">
                  <c:v>Nhân sự</c:v>
                </c:pt>
                <c:pt idx="1">
                  <c:v>Kế toán</c:v>
                </c:pt>
                <c:pt idx="2">
                  <c:v>Tài chính</c:v>
                </c:pt>
                <c:pt idx="3">
                  <c:v>Xuất nhập khẩu</c:v>
                </c:pt>
                <c:pt idx="4">
                  <c:v>Kế hoạch sản xuất</c:v>
                </c:pt>
                <c:pt idx="5">
                  <c:v>Tiếp thị xuất khẩu</c:v>
                </c:pt>
                <c:pt idx="6">
                  <c:v>Marketing nộ bộ</c:v>
                </c:pt>
                <c:pt idx="7">
                  <c:v>Kinh doanh</c:v>
                </c:pt>
                <c:pt idx="8">
                  <c:v>MIS</c:v>
                </c:pt>
                <c:pt idx="9">
                  <c:v>Quản trị</c:v>
                </c:pt>
              </c:strCache>
            </c:strRef>
          </c:cat>
          <c:val>
            <c:numRef>
              <c:f>'KPI PHÒNG NHÂN SỰ'!$C$75:$C$85</c:f>
              <c:numCache>
                <c:formatCode>#,##0.00\ [$đ-42A]</c:formatCode>
                <c:ptCount val="11"/>
                <c:pt idx="0">
                  <c:v>293000</c:v>
                </c:pt>
                <c:pt idx="1">
                  <c:v>329000</c:v>
                </c:pt>
                <c:pt idx="2">
                  <c:v>347000</c:v>
                </c:pt>
                <c:pt idx="3">
                  <c:v>179000</c:v>
                </c:pt>
                <c:pt idx="4">
                  <c:v>140000</c:v>
                </c:pt>
                <c:pt idx="5">
                  <c:v>593000</c:v>
                </c:pt>
                <c:pt idx="6">
                  <c:v>445000</c:v>
                </c:pt>
                <c:pt idx="7">
                  <c:v>443000</c:v>
                </c:pt>
                <c:pt idx="8">
                  <c:v>210000</c:v>
                </c:pt>
                <c:pt idx="9">
                  <c:v>300000</c:v>
                </c:pt>
                <c:pt idx="10">
                  <c:v>3279000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7DE0-413A-8E90-9F39139528BF}"/>
            </c:ext>
          </c:extLst>
        </c:ser>
        <c:ser>
          <c:idx val="1"/>
          <c:order val="1"/>
          <c:tx>
            <c:v>BONUS</c:v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'KPI PHÒNG NHÂN SỰ'!$B$75:$B$84</c:f>
              <c:strCache>
                <c:ptCount val="10"/>
                <c:pt idx="0">
                  <c:v>Nhân sự</c:v>
                </c:pt>
                <c:pt idx="1">
                  <c:v>Kế toán</c:v>
                </c:pt>
                <c:pt idx="2">
                  <c:v>Tài chính</c:v>
                </c:pt>
                <c:pt idx="3">
                  <c:v>Xuất nhập khẩu</c:v>
                </c:pt>
                <c:pt idx="4">
                  <c:v>Kế hoạch sản xuất</c:v>
                </c:pt>
                <c:pt idx="5">
                  <c:v>Tiếp thị xuất khẩu</c:v>
                </c:pt>
                <c:pt idx="6">
                  <c:v>Marketing nộ bộ</c:v>
                </c:pt>
                <c:pt idx="7">
                  <c:v>Kinh doanh</c:v>
                </c:pt>
                <c:pt idx="8">
                  <c:v>MIS</c:v>
                </c:pt>
                <c:pt idx="9">
                  <c:v>Quản trị</c:v>
                </c:pt>
              </c:strCache>
            </c:strRef>
          </c:cat>
          <c:val>
            <c:numRef>
              <c:f>'KPI PHÒNG NHÂN SỰ'!$D$75:$D$84</c:f>
              <c:numCache>
                <c:formatCode>#,##0.00\ [$đ-42A]</c:formatCode>
                <c:ptCount val="10"/>
                <c:pt idx="0">
                  <c:v>96690</c:v>
                </c:pt>
                <c:pt idx="1">
                  <c:v>108570</c:v>
                </c:pt>
                <c:pt idx="2">
                  <c:v>114510</c:v>
                </c:pt>
                <c:pt idx="3">
                  <c:v>59070</c:v>
                </c:pt>
                <c:pt idx="4">
                  <c:v>46200</c:v>
                </c:pt>
                <c:pt idx="5">
                  <c:v>195690</c:v>
                </c:pt>
                <c:pt idx="6">
                  <c:v>146850</c:v>
                </c:pt>
                <c:pt idx="7">
                  <c:v>146190</c:v>
                </c:pt>
                <c:pt idx="8">
                  <c:v>69300</c:v>
                </c:pt>
                <c:pt idx="9">
                  <c:v>99000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7DE0-413A-8E90-9F39139528BF}"/>
            </c:ext>
          </c:extLst>
        </c:ser>
        <c:ser>
          <c:idx val="2"/>
          <c:order val="2"/>
          <c:tx>
            <c:v>lÀM THÊM</c:v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'KPI PHÒNG NHÂN SỰ'!$B$75:$B$84</c:f>
              <c:strCache>
                <c:ptCount val="10"/>
                <c:pt idx="0">
                  <c:v>Nhân sự</c:v>
                </c:pt>
                <c:pt idx="1">
                  <c:v>Kế toán</c:v>
                </c:pt>
                <c:pt idx="2">
                  <c:v>Tài chính</c:v>
                </c:pt>
                <c:pt idx="3">
                  <c:v>Xuất nhập khẩu</c:v>
                </c:pt>
                <c:pt idx="4">
                  <c:v>Kế hoạch sản xuất</c:v>
                </c:pt>
                <c:pt idx="5">
                  <c:v>Tiếp thị xuất khẩu</c:v>
                </c:pt>
                <c:pt idx="6">
                  <c:v>Marketing nộ bộ</c:v>
                </c:pt>
                <c:pt idx="7">
                  <c:v>Kinh doanh</c:v>
                </c:pt>
                <c:pt idx="8">
                  <c:v>MIS</c:v>
                </c:pt>
                <c:pt idx="9">
                  <c:v>Quản trị</c:v>
                </c:pt>
              </c:strCache>
            </c:strRef>
          </c:cat>
          <c:val>
            <c:numRef>
              <c:f>'KPI PHÒNG NHÂN SỰ'!$E$75:$E$84</c:f>
              <c:numCache>
                <c:formatCode>#,##0.00\ [$đ-42A]</c:formatCode>
                <c:ptCount val="10"/>
                <c:pt idx="0">
                  <c:v>2156</c:v>
                </c:pt>
                <c:pt idx="1">
                  <c:v>1804</c:v>
                </c:pt>
                <c:pt idx="2">
                  <c:v>4004</c:v>
                </c:pt>
                <c:pt idx="3">
                  <c:v>1430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10960</c:v>
                </c:pt>
                <c:pt idx="8">
                  <c:v>5000</c:v>
                </c:pt>
                <c:pt idx="9">
                  <c:v>11100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7DE0-413A-8E90-9F3913952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32812669"/>
        <c:axId val="3476244"/>
      </c:barChart>
      <c:catAx>
        <c:axId val="1132812669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1000" b="1" i="0">
                <a:solidFill>
                  <a:srgbClr val="000000"/>
                </a:solidFill>
                <a:latin typeface="Century Gothic"/>
              </a:defRPr>
            </a:pPr>
            <a:endParaRPr lang="en-US"/>
          </a:p>
        </c:txPr>
        <c:crossAx val="3476244"/>
        <c:crosses val="autoZero"/>
        <c:auto val="1"/>
        <c:lblAlgn val="ctr"/>
        <c:lblOffset val="100"/>
        <c:noMultiLvlLbl val="1"/>
      </c:catAx>
      <c:valAx>
        <c:axId val="3476244"/>
        <c:scaling>
          <c:orientation val="minMax"/>
          <c:max val="800000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#,##0.00\ [$đ-42A]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32812669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86018389719113297"/>
          <c:y val="0.42356637238527001"/>
        </c:manualLayout>
      </c:layout>
      <c:overlay val="0"/>
      <c:txPr>
        <a:bodyPr/>
        <a:lstStyle/>
        <a:p>
          <a:pPr lvl="0">
            <a:defRPr sz="1000" b="0" i="0">
              <a:solidFill>
                <a:srgbClr val="1A1A1A"/>
              </a:solidFill>
              <a:latin typeface="Century Gothic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1" i="0">
                <a:solidFill>
                  <a:srgbClr val="000000"/>
                </a:solidFill>
                <a:latin typeface="Century Gothic"/>
              </a:defRPr>
            </a:pPr>
            <a:r>
              <a:rPr lang="vi-VN" sz="1400" b="1" i="0">
                <a:solidFill>
                  <a:srgbClr val="000000"/>
                </a:solidFill>
                <a:latin typeface="Century Gothic"/>
              </a:rPr>
              <a:t>LƯƠNG TRUNG BÌNH PHÒNG BAN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v>AVG SALARY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000" b="0" i="0">
                    <a:latin typeface="Century Gothic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'KPI PHÒNG NHÂN SỰ'!$B$75:$B$84</c:f>
              <c:strCache>
                <c:ptCount val="10"/>
                <c:pt idx="0">
                  <c:v>Nhân sự</c:v>
                </c:pt>
                <c:pt idx="1">
                  <c:v>Kế toán</c:v>
                </c:pt>
                <c:pt idx="2">
                  <c:v>Tài chính</c:v>
                </c:pt>
                <c:pt idx="3">
                  <c:v>Xuất nhập khẩu</c:v>
                </c:pt>
                <c:pt idx="4">
                  <c:v>Kế hoạch sản xuất</c:v>
                </c:pt>
                <c:pt idx="5">
                  <c:v>Tiếp thị xuất khẩu</c:v>
                </c:pt>
                <c:pt idx="6">
                  <c:v>Marketing nộ bộ</c:v>
                </c:pt>
                <c:pt idx="7">
                  <c:v>Kinh doanh</c:v>
                </c:pt>
                <c:pt idx="8">
                  <c:v>MIS</c:v>
                </c:pt>
                <c:pt idx="9">
                  <c:v>Quản trị</c:v>
                </c:pt>
              </c:strCache>
            </c:strRef>
          </c:cat>
          <c:val>
            <c:numRef>
              <c:f>'KPI PHÒNG NHÂN SỰ'!$G$75:$G$84</c:f>
              <c:numCache>
                <c:formatCode>#,##0.00\ [$đ-42A]</c:formatCode>
                <c:ptCount val="10"/>
                <c:pt idx="0">
                  <c:v>97667</c:v>
                </c:pt>
                <c:pt idx="1">
                  <c:v>82250</c:v>
                </c:pt>
                <c:pt idx="2">
                  <c:v>86750</c:v>
                </c:pt>
                <c:pt idx="3">
                  <c:v>59667</c:v>
                </c:pt>
                <c:pt idx="4">
                  <c:v>70000</c:v>
                </c:pt>
                <c:pt idx="5">
                  <c:v>197667</c:v>
                </c:pt>
                <c:pt idx="6">
                  <c:v>148333</c:v>
                </c:pt>
                <c:pt idx="7">
                  <c:v>88600</c:v>
                </c:pt>
                <c:pt idx="8">
                  <c:v>70000</c:v>
                </c:pt>
                <c:pt idx="9">
                  <c:v>60000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99F2-4A26-ABA5-5E95F94CA1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6520427"/>
        <c:axId val="770854385"/>
      </c:barChart>
      <c:catAx>
        <c:axId val="596520427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1000" b="0" i="0">
                <a:solidFill>
                  <a:srgbClr val="000000"/>
                </a:solidFill>
                <a:latin typeface="Century Gothic"/>
              </a:defRPr>
            </a:pPr>
            <a:endParaRPr lang="en-US"/>
          </a:p>
        </c:txPr>
        <c:crossAx val="770854385"/>
        <c:crosses val="autoZero"/>
        <c:auto val="1"/>
        <c:lblAlgn val="ctr"/>
        <c:lblOffset val="100"/>
        <c:noMultiLvlLbl val="1"/>
      </c:catAx>
      <c:valAx>
        <c:axId val="770854385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#,##0.00\ [$đ-42A]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000" b="0" i="0">
                <a:solidFill>
                  <a:srgbClr val="000000"/>
                </a:solidFill>
                <a:latin typeface="Century Gothic"/>
              </a:defRPr>
            </a:pPr>
            <a:endParaRPr lang="en-US"/>
          </a:p>
        </c:txPr>
        <c:crossAx val="596520427"/>
        <c:crosses val="max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104775</xdr:colOff>
      <xdr:row>2</xdr:row>
      <xdr:rowOff>104775</xdr:rowOff>
    </xdr:from>
    <xdr:ext cx="9448800" cy="4181475"/>
    <xdr:graphicFrame macro="">
      <xdr:nvGraphicFramePr>
        <xdr:cNvPr id="2" name="Chart 1" title="Biểu đồ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</xdr:col>
      <xdr:colOff>66675</xdr:colOff>
      <xdr:row>12</xdr:row>
      <xdr:rowOff>180975</xdr:rowOff>
    </xdr:from>
    <xdr:ext cx="9467850" cy="4705350"/>
    <xdr:graphicFrame macro="">
      <xdr:nvGraphicFramePr>
        <xdr:cNvPr id="3" name="Chart 2" title="Biểu đồ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4</xdr:col>
      <xdr:colOff>2085975</xdr:colOff>
      <xdr:row>12</xdr:row>
      <xdr:rowOff>190500</xdr:rowOff>
    </xdr:from>
    <xdr:ext cx="9906000" cy="4667250"/>
    <xdr:graphicFrame macro="">
      <xdr:nvGraphicFramePr>
        <xdr:cNvPr id="4" name="Chart 3" title="Biểu đồ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4</xdr:col>
      <xdr:colOff>2066925</xdr:colOff>
      <xdr:row>2</xdr:row>
      <xdr:rowOff>104775</xdr:rowOff>
    </xdr:from>
    <xdr:ext cx="9906000" cy="4181475"/>
    <xdr:graphicFrame macro="">
      <xdr:nvGraphicFramePr>
        <xdr:cNvPr id="5" name="Chart 4" title="Biểu đồ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F7F7F"/>
    <pageSetUpPr fitToPage="1"/>
  </sheetPr>
  <dimension ref="A1:Z1000"/>
  <sheetViews>
    <sheetView showGridLines="0" tabSelected="1" workbookViewId="0">
      <pane ySplit="1" topLeftCell="A2" activePane="bottomLeft" state="frozen"/>
      <selection pane="bottomLeft" activeCell="D79" sqref="D79"/>
    </sheetView>
  </sheetViews>
  <sheetFormatPr defaultColWidth="11.21875" defaultRowHeight="15" customHeight="1" x14ac:dyDescent="0.2"/>
  <cols>
    <col min="1" max="1" width="3.33203125" customWidth="1"/>
    <col min="2" max="8" width="30" customWidth="1"/>
    <col min="9" max="9" width="3.33203125" customWidth="1"/>
    <col min="10" max="26" width="10.77734375" customWidth="1"/>
  </cols>
  <sheetData>
    <row r="1" spans="1:26" ht="49.5" customHeight="1" x14ac:dyDescent="0.2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4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8.25" customHeight="1" x14ac:dyDescent="0.2">
      <c r="A3" s="1"/>
      <c r="B3" s="3"/>
      <c r="C3" s="3"/>
      <c r="D3" s="3"/>
      <c r="E3" s="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3.75" customHeight="1" x14ac:dyDescent="0.2">
      <c r="A4" s="1"/>
      <c r="B4" s="3"/>
      <c r="C4" s="3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3.75" customHeight="1" x14ac:dyDescent="0.2">
      <c r="A5" s="1"/>
      <c r="B5" s="3"/>
      <c r="C5" s="3"/>
      <c r="D5" s="3"/>
      <c r="E5" s="3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3.75" customHeight="1" x14ac:dyDescent="0.2">
      <c r="A6" s="1"/>
      <c r="B6" s="3"/>
      <c r="C6" s="3"/>
      <c r="D6" s="3"/>
      <c r="E6" s="3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3.75" customHeight="1" x14ac:dyDescent="0.2">
      <c r="A7" s="1"/>
      <c r="B7" s="3"/>
      <c r="C7" s="3"/>
      <c r="D7" s="3"/>
      <c r="E7" s="3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3.75" customHeight="1" x14ac:dyDescent="0.2">
      <c r="A8" s="1"/>
      <c r="B8" s="3"/>
      <c r="C8" s="3"/>
      <c r="D8" s="3"/>
      <c r="E8" s="3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3.75" customHeight="1" x14ac:dyDescent="0.2">
      <c r="A9" s="1"/>
      <c r="B9" s="3"/>
      <c r="C9" s="3"/>
      <c r="D9" s="3"/>
      <c r="E9" s="3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3.75" customHeight="1" x14ac:dyDescent="0.2">
      <c r="A10" s="1"/>
      <c r="B10" s="3"/>
      <c r="C10" s="3"/>
      <c r="D10" s="3"/>
      <c r="E10" s="3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3.75" customHeight="1" x14ac:dyDescent="0.2">
      <c r="A11" s="1"/>
      <c r="B11" s="3"/>
      <c r="C11" s="3"/>
      <c r="D11" s="3"/>
      <c r="E11" s="3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3.75" customHeight="1" x14ac:dyDescent="0.2">
      <c r="A12" s="1"/>
      <c r="B12" s="3"/>
      <c r="C12" s="3"/>
      <c r="D12" s="3"/>
      <c r="E12" s="3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3.75" customHeight="1" x14ac:dyDescent="0.2">
      <c r="A13" s="1"/>
      <c r="B13" s="3"/>
      <c r="C13" s="3"/>
      <c r="D13" s="3"/>
      <c r="E13" s="3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3.75" customHeight="1" x14ac:dyDescent="0.2">
      <c r="A14" s="1"/>
      <c r="B14" s="3"/>
      <c r="C14" s="3"/>
      <c r="D14" s="3"/>
      <c r="E14" s="3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3.75" customHeight="1" x14ac:dyDescent="0.2">
      <c r="A15" s="1"/>
      <c r="B15" s="3"/>
      <c r="C15" s="3"/>
      <c r="D15" s="3"/>
      <c r="E15" s="3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3.75" customHeight="1" x14ac:dyDescent="0.2">
      <c r="A16" s="1"/>
      <c r="B16" s="3"/>
      <c r="C16" s="3"/>
      <c r="D16" s="3"/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3.75" customHeight="1" x14ac:dyDescent="0.2">
      <c r="A17" s="1"/>
      <c r="B17" s="3"/>
      <c r="C17" s="3"/>
      <c r="D17" s="3"/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3.75" customHeight="1" x14ac:dyDescent="0.2">
      <c r="A18" s="1"/>
      <c r="B18" s="3"/>
      <c r="C18" s="3"/>
      <c r="D18" s="3"/>
      <c r="E18" s="3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3.75" customHeight="1" x14ac:dyDescent="0.2">
      <c r="A19" s="1"/>
      <c r="B19" s="3"/>
      <c r="C19" s="3"/>
      <c r="D19" s="3"/>
      <c r="E19" s="3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3.75" customHeight="1" x14ac:dyDescent="0.2">
      <c r="A20" s="1"/>
      <c r="B20" s="3"/>
      <c r="C20" s="3"/>
      <c r="D20" s="3"/>
      <c r="E20" s="3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3.75" customHeight="1" x14ac:dyDescent="0.2">
      <c r="A21" s="1"/>
      <c r="B21" s="3"/>
      <c r="C21" s="3"/>
      <c r="D21" s="3"/>
      <c r="E21" s="3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3.75" customHeight="1" x14ac:dyDescent="0.2">
      <c r="A22" s="1"/>
      <c r="B22" s="3"/>
      <c r="C22" s="3"/>
      <c r="D22" s="3"/>
      <c r="E22" s="3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3.75" customHeight="1" x14ac:dyDescent="0.2">
      <c r="A23" s="1"/>
      <c r="B23" s="3"/>
      <c r="C23" s="3"/>
      <c r="D23" s="3"/>
      <c r="E23" s="3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3.75" customHeight="1" x14ac:dyDescent="0.2">
      <c r="A24" s="1"/>
      <c r="B24" s="3"/>
      <c r="C24" s="3"/>
      <c r="D24" s="3"/>
      <c r="E24" s="3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0" customHeight="1" x14ac:dyDescent="0.2">
      <c r="A25" s="1"/>
      <c r="B25" s="3"/>
      <c r="C25" s="3"/>
      <c r="D25" s="3"/>
      <c r="E25" s="3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1.5" customHeight="1" x14ac:dyDescent="0.2">
      <c r="A26" s="4"/>
      <c r="B26" s="5" t="s">
        <v>1</v>
      </c>
      <c r="C26" s="5" t="s">
        <v>2</v>
      </c>
      <c r="D26" s="5" t="s">
        <v>3</v>
      </c>
      <c r="E26" s="5" t="s">
        <v>4</v>
      </c>
      <c r="F26" s="5" t="s">
        <v>5</v>
      </c>
      <c r="G26" s="6" t="s">
        <v>6</v>
      </c>
      <c r="H26" s="5" t="s">
        <v>7</v>
      </c>
      <c r="I26" s="4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2">
      <c r="A27" s="4"/>
      <c r="B27" s="7">
        <v>368768</v>
      </c>
      <c r="C27" s="7" t="s">
        <v>8</v>
      </c>
      <c r="D27" s="8">
        <v>44019</v>
      </c>
      <c r="E27" s="7" t="s">
        <v>8</v>
      </c>
      <c r="F27" s="9">
        <v>100000</v>
      </c>
      <c r="G27" s="9">
        <f t="shared" ref="G27:G61" si="0">F27*0.33</f>
        <v>33000</v>
      </c>
      <c r="H27" s="9">
        <v>0</v>
      </c>
      <c r="I27" s="4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1" customHeight="1" x14ac:dyDescent="0.2">
      <c r="A28" s="4"/>
      <c r="B28" s="7">
        <v>368769</v>
      </c>
      <c r="C28" s="7" t="s">
        <v>8</v>
      </c>
      <c r="D28" s="8">
        <v>44019</v>
      </c>
      <c r="E28" s="7" t="s">
        <v>8</v>
      </c>
      <c r="F28" s="9">
        <v>95000</v>
      </c>
      <c r="G28" s="9">
        <f t="shared" si="0"/>
        <v>31350</v>
      </c>
      <c r="H28" s="9">
        <v>0</v>
      </c>
      <c r="I28" s="4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1" customHeight="1" x14ac:dyDescent="0.2">
      <c r="A29" s="4"/>
      <c r="B29" s="7">
        <v>368770</v>
      </c>
      <c r="C29" s="7" t="s">
        <v>8</v>
      </c>
      <c r="D29" s="8">
        <v>44021</v>
      </c>
      <c r="E29" s="7" t="s">
        <v>8</v>
      </c>
      <c r="F29" s="9">
        <v>98000</v>
      </c>
      <c r="G29" s="9">
        <f t="shared" si="0"/>
        <v>32340</v>
      </c>
      <c r="H29" s="9">
        <f>G29/30*2</f>
        <v>2156</v>
      </c>
      <c r="I29" s="4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1" customHeight="1" x14ac:dyDescent="0.2">
      <c r="A30" s="4"/>
      <c r="B30" s="7">
        <v>368771</v>
      </c>
      <c r="C30" s="7" t="s">
        <v>9</v>
      </c>
      <c r="D30" s="8">
        <v>44022</v>
      </c>
      <c r="E30" s="7" t="s">
        <v>9</v>
      </c>
      <c r="F30" s="9">
        <v>80000</v>
      </c>
      <c r="G30" s="9">
        <f t="shared" si="0"/>
        <v>26400</v>
      </c>
      <c r="H30" s="9">
        <v>0</v>
      </c>
      <c r="I30" s="4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1" customHeight="1" x14ac:dyDescent="0.2">
      <c r="A31" s="4"/>
      <c r="B31" s="7">
        <v>368772</v>
      </c>
      <c r="C31" s="7" t="s">
        <v>9</v>
      </c>
      <c r="D31" s="8">
        <v>44023</v>
      </c>
      <c r="E31" s="7" t="s">
        <v>9</v>
      </c>
      <c r="F31" s="9">
        <v>82000</v>
      </c>
      <c r="G31" s="9">
        <f t="shared" si="0"/>
        <v>27060</v>
      </c>
      <c r="H31" s="9">
        <f>G31/30*2</f>
        <v>1804</v>
      </c>
      <c r="I31" s="4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1" customHeight="1" x14ac:dyDescent="0.2">
      <c r="A32" s="4"/>
      <c r="B32" s="7">
        <v>368773</v>
      </c>
      <c r="C32" s="7" t="s">
        <v>9</v>
      </c>
      <c r="D32" s="8">
        <v>44024</v>
      </c>
      <c r="E32" s="7" t="s">
        <v>9</v>
      </c>
      <c r="F32" s="9">
        <v>87000</v>
      </c>
      <c r="G32" s="9">
        <f t="shared" si="0"/>
        <v>28710</v>
      </c>
      <c r="H32" s="9">
        <v>0</v>
      </c>
      <c r="I32" s="4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1" customHeight="1" x14ac:dyDescent="0.2">
      <c r="A33" s="4"/>
      <c r="B33" s="7">
        <v>368774</v>
      </c>
      <c r="C33" s="7" t="s">
        <v>9</v>
      </c>
      <c r="D33" s="8">
        <v>44025</v>
      </c>
      <c r="E33" s="7" t="s">
        <v>9</v>
      </c>
      <c r="F33" s="9">
        <v>80000</v>
      </c>
      <c r="G33" s="9">
        <f t="shared" si="0"/>
        <v>26400</v>
      </c>
      <c r="H33" s="9">
        <v>0</v>
      </c>
      <c r="I33" s="4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1" customHeight="1" x14ac:dyDescent="0.2">
      <c r="A34" s="4"/>
      <c r="B34" s="7">
        <v>368775</v>
      </c>
      <c r="C34" s="7" t="s">
        <v>10</v>
      </c>
      <c r="D34" s="8">
        <v>44026</v>
      </c>
      <c r="E34" s="7" t="s">
        <v>10</v>
      </c>
      <c r="F34" s="9">
        <v>98000</v>
      </c>
      <c r="G34" s="9">
        <f t="shared" si="0"/>
        <v>32340</v>
      </c>
      <c r="H34" s="9">
        <f>G34/30*2</f>
        <v>2156</v>
      </c>
      <c r="I34" s="4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1" customHeight="1" x14ac:dyDescent="0.2">
      <c r="A35" s="4"/>
      <c r="B35" s="7">
        <v>368776</v>
      </c>
      <c r="C35" s="7" t="s">
        <v>10</v>
      </c>
      <c r="D35" s="8">
        <v>44027</v>
      </c>
      <c r="E35" s="7" t="s">
        <v>10</v>
      </c>
      <c r="F35" s="9">
        <v>85000</v>
      </c>
      <c r="G35" s="9">
        <f t="shared" si="0"/>
        <v>28050</v>
      </c>
      <c r="H35" s="9">
        <v>0</v>
      </c>
      <c r="I35" s="4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1" customHeight="1" x14ac:dyDescent="0.2">
      <c r="A36" s="4"/>
      <c r="B36" s="7">
        <v>368777</v>
      </c>
      <c r="C36" s="7" t="s">
        <v>10</v>
      </c>
      <c r="D36" s="8">
        <v>44034</v>
      </c>
      <c r="E36" s="7" t="s">
        <v>10</v>
      </c>
      <c r="F36" s="9">
        <v>80000</v>
      </c>
      <c r="G36" s="9">
        <f t="shared" si="0"/>
        <v>26400</v>
      </c>
      <c r="H36" s="9">
        <v>0</v>
      </c>
      <c r="I36" s="4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1" customHeight="1" x14ac:dyDescent="0.2">
      <c r="A37" s="4"/>
      <c r="B37" s="7">
        <v>368778</v>
      </c>
      <c r="C37" s="7" t="s">
        <v>10</v>
      </c>
      <c r="D37" s="8">
        <v>44035</v>
      </c>
      <c r="E37" s="7" t="s">
        <v>10</v>
      </c>
      <c r="F37" s="9">
        <v>84000</v>
      </c>
      <c r="G37" s="9">
        <f t="shared" si="0"/>
        <v>27720</v>
      </c>
      <c r="H37" s="9">
        <f>G37/30*2</f>
        <v>1848</v>
      </c>
      <c r="I37" s="4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1" customHeight="1" x14ac:dyDescent="0.2">
      <c r="A38" s="4"/>
      <c r="B38" s="7">
        <v>368779</v>
      </c>
      <c r="C38" s="7" t="s">
        <v>11</v>
      </c>
      <c r="D38" s="8">
        <v>44036</v>
      </c>
      <c r="E38" s="7" t="s">
        <v>11</v>
      </c>
      <c r="F38" s="9">
        <v>60000</v>
      </c>
      <c r="G38" s="9">
        <f t="shared" si="0"/>
        <v>19800</v>
      </c>
      <c r="H38" s="9">
        <v>0</v>
      </c>
      <c r="I38" s="4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1" customHeight="1" x14ac:dyDescent="0.2">
      <c r="A39" s="4"/>
      <c r="B39" s="7">
        <v>368780</v>
      </c>
      <c r="C39" s="7" t="s">
        <v>11</v>
      </c>
      <c r="D39" s="8">
        <v>44037</v>
      </c>
      <c r="E39" s="7" t="s">
        <v>11</v>
      </c>
      <c r="F39" s="9">
        <v>54000</v>
      </c>
      <c r="G39" s="9">
        <f t="shared" si="0"/>
        <v>17820</v>
      </c>
      <c r="H39" s="9">
        <v>0</v>
      </c>
      <c r="I39" s="4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1" customHeight="1" x14ac:dyDescent="0.2">
      <c r="A40" s="4"/>
      <c r="B40" s="7">
        <v>368781</v>
      </c>
      <c r="C40" s="7" t="s">
        <v>11</v>
      </c>
      <c r="D40" s="8">
        <v>44038</v>
      </c>
      <c r="E40" s="7" t="s">
        <v>11</v>
      </c>
      <c r="F40" s="9">
        <v>65000</v>
      </c>
      <c r="G40" s="9">
        <f t="shared" si="0"/>
        <v>21450</v>
      </c>
      <c r="H40" s="9">
        <f>G40/30*2</f>
        <v>1430</v>
      </c>
      <c r="I40" s="4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1" customHeight="1" x14ac:dyDescent="0.2">
      <c r="A41" s="4"/>
      <c r="B41" s="7">
        <v>368782</v>
      </c>
      <c r="C41" s="7" t="s">
        <v>12</v>
      </c>
      <c r="D41" s="8">
        <v>44042</v>
      </c>
      <c r="E41" s="7" t="s">
        <v>12</v>
      </c>
      <c r="F41" s="9">
        <v>70000</v>
      </c>
      <c r="G41" s="9">
        <f t="shared" si="0"/>
        <v>23100</v>
      </c>
      <c r="H41" s="9">
        <v>0</v>
      </c>
      <c r="I41" s="4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1" customHeight="1" x14ac:dyDescent="0.2">
      <c r="A42" s="4"/>
      <c r="B42" s="7">
        <v>368783</v>
      </c>
      <c r="C42" s="7" t="s">
        <v>12</v>
      </c>
      <c r="D42" s="8">
        <v>44043</v>
      </c>
      <c r="E42" s="7" t="s">
        <v>12</v>
      </c>
      <c r="F42" s="9">
        <v>70000</v>
      </c>
      <c r="G42" s="9">
        <f t="shared" si="0"/>
        <v>23100</v>
      </c>
      <c r="H42" s="9">
        <v>0</v>
      </c>
      <c r="I42" s="4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1" customHeight="1" x14ac:dyDescent="0.2">
      <c r="A43" s="4"/>
      <c r="B43" s="7">
        <v>368784</v>
      </c>
      <c r="C43" s="7" t="s">
        <v>13</v>
      </c>
      <c r="D43" s="8">
        <v>44044</v>
      </c>
      <c r="E43" s="7" t="s">
        <v>13</v>
      </c>
      <c r="F43" s="9">
        <v>198000</v>
      </c>
      <c r="G43" s="9">
        <f t="shared" si="0"/>
        <v>65340</v>
      </c>
      <c r="H43" s="9">
        <v>0</v>
      </c>
      <c r="I43" s="4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1" customHeight="1" x14ac:dyDescent="0.2">
      <c r="A44" s="4"/>
      <c r="B44" s="7">
        <v>368785</v>
      </c>
      <c r="C44" s="7" t="s">
        <v>13</v>
      </c>
      <c r="D44" s="8">
        <v>44050</v>
      </c>
      <c r="E44" s="7" t="s">
        <v>13</v>
      </c>
      <c r="F44" s="9">
        <v>220000</v>
      </c>
      <c r="G44" s="9">
        <f t="shared" si="0"/>
        <v>72600</v>
      </c>
      <c r="H44" s="9">
        <v>0</v>
      </c>
      <c r="I44" s="4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1" customHeight="1" x14ac:dyDescent="0.2">
      <c r="A45" s="4"/>
      <c r="B45" s="7">
        <v>368786</v>
      </c>
      <c r="C45" s="7" t="s">
        <v>13</v>
      </c>
      <c r="D45" s="8">
        <v>44051</v>
      </c>
      <c r="E45" s="7" t="s">
        <v>13</v>
      </c>
      <c r="F45" s="9">
        <v>175000</v>
      </c>
      <c r="G45" s="9">
        <f t="shared" si="0"/>
        <v>57750</v>
      </c>
      <c r="H45" s="9">
        <v>0</v>
      </c>
      <c r="I45" s="4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1" customHeight="1" x14ac:dyDescent="0.2">
      <c r="A46" s="4"/>
      <c r="B46" s="7">
        <v>368787</v>
      </c>
      <c r="C46" s="7" t="s">
        <v>14</v>
      </c>
      <c r="D46" s="8">
        <v>44052</v>
      </c>
      <c r="E46" s="7" t="s">
        <v>14</v>
      </c>
      <c r="F46" s="9">
        <v>150000</v>
      </c>
      <c r="G46" s="9">
        <f t="shared" si="0"/>
        <v>49500</v>
      </c>
      <c r="H46" s="9">
        <v>0</v>
      </c>
      <c r="I46" s="4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1" customHeight="1" x14ac:dyDescent="0.2">
      <c r="A47" s="4"/>
      <c r="B47" s="7">
        <v>368788</v>
      </c>
      <c r="C47" s="7" t="s">
        <v>14</v>
      </c>
      <c r="D47" s="8">
        <v>44053</v>
      </c>
      <c r="E47" s="7" t="s">
        <v>14</v>
      </c>
      <c r="F47" s="9">
        <v>160000</v>
      </c>
      <c r="G47" s="9">
        <f t="shared" si="0"/>
        <v>52800</v>
      </c>
      <c r="H47" s="9">
        <v>0</v>
      </c>
      <c r="I47" s="4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1" customHeight="1" x14ac:dyDescent="0.2">
      <c r="A48" s="4"/>
      <c r="B48" s="7">
        <v>368789</v>
      </c>
      <c r="C48" s="7" t="s">
        <v>14</v>
      </c>
      <c r="D48" s="8">
        <v>44054</v>
      </c>
      <c r="E48" s="7" t="s">
        <v>14</v>
      </c>
      <c r="F48" s="9">
        <v>135000</v>
      </c>
      <c r="G48" s="9">
        <f t="shared" si="0"/>
        <v>44550</v>
      </c>
      <c r="H48" s="9">
        <v>0</v>
      </c>
      <c r="I48" s="4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1" customHeight="1" x14ac:dyDescent="0.2">
      <c r="A49" s="4"/>
      <c r="B49" s="7">
        <v>368790</v>
      </c>
      <c r="C49" s="7" t="s">
        <v>15</v>
      </c>
      <c r="D49" s="8">
        <v>44055</v>
      </c>
      <c r="E49" s="7" t="s">
        <v>15</v>
      </c>
      <c r="F49" s="9">
        <v>130000</v>
      </c>
      <c r="G49" s="9">
        <f t="shared" si="0"/>
        <v>42900</v>
      </c>
      <c r="H49" s="9">
        <f>G49/30*2</f>
        <v>2860</v>
      </c>
      <c r="I49" s="4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1" customHeight="1" x14ac:dyDescent="0.2">
      <c r="A50" s="4"/>
      <c r="B50" s="7">
        <v>368791</v>
      </c>
      <c r="C50" s="7" t="s">
        <v>15</v>
      </c>
      <c r="D50" s="8">
        <v>44056</v>
      </c>
      <c r="E50" s="7" t="s">
        <v>15</v>
      </c>
      <c r="F50" s="9">
        <v>98000</v>
      </c>
      <c r="G50" s="9">
        <f t="shared" si="0"/>
        <v>32340</v>
      </c>
      <c r="H50" s="9">
        <v>0</v>
      </c>
      <c r="I50" s="4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1" customHeight="1" x14ac:dyDescent="0.2">
      <c r="A51" s="4"/>
      <c r="B51" s="7">
        <v>368792</v>
      </c>
      <c r="C51" s="7" t="s">
        <v>15</v>
      </c>
      <c r="D51" s="8">
        <v>44061</v>
      </c>
      <c r="E51" s="7" t="s">
        <v>15</v>
      </c>
      <c r="F51" s="9">
        <v>78000</v>
      </c>
      <c r="G51" s="9">
        <f t="shared" si="0"/>
        <v>25740</v>
      </c>
      <c r="H51" s="9">
        <v>2700</v>
      </c>
      <c r="I51" s="4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1" customHeight="1" x14ac:dyDescent="0.2">
      <c r="A52" s="4"/>
      <c r="B52" s="7">
        <v>368793</v>
      </c>
      <c r="C52" s="7" t="s">
        <v>15</v>
      </c>
      <c r="D52" s="8">
        <v>44062</v>
      </c>
      <c r="E52" s="7" t="s">
        <v>15</v>
      </c>
      <c r="F52" s="9">
        <v>65000</v>
      </c>
      <c r="G52" s="9">
        <f t="shared" si="0"/>
        <v>21450</v>
      </c>
      <c r="H52" s="9">
        <v>2700</v>
      </c>
      <c r="I52" s="4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1" customHeight="1" x14ac:dyDescent="0.2">
      <c r="A53" s="4"/>
      <c r="B53" s="7">
        <v>368794</v>
      </c>
      <c r="C53" s="7" t="s">
        <v>15</v>
      </c>
      <c r="D53" s="8">
        <v>44063</v>
      </c>
      <c r="E53" s="7" t="s">
        <v>15</v>
      </c>
      <c r="F53" s="9">
        <v>72000</v>
      </c>
      <c r="G53" s="9">
        <f t="shared" si="0"/>
        <v>23760</v>
      </c>
      <c r="H53" s="9">
        <v>2700</v>
      </c>
      <c r="I53" s="4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1" customHeight="1" x14ac:dyDescent="0.2">
      <c r="A54" s="4"/>
      <c r="B54" s="7">
        <v>368795</v>
      </c>
      <c r="C54" s="7" t="s">
        <v>16</v>
      </c>
      <c r="D54" s="8">
        <v>44083</v>
      </c>
      <c r="E54" s="7" t="s">
        <v>16</v>
      </c>
      <c r="F54" s="9">
        <v>80000</v>
      </c>
      <c r="G54" s="9">
        <f t="shared" si="0"/>
        <v>26400</v>
      </c>
      <c r="H54" s="9">
        <v>0</v>
      </c>
      <c r="I54" s="4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1" customHeight="1" x14ac:dyDescent="0.2">
      <c r="A55" s="4"/>
      <c r="B55" s="7">
        <v>368796</v>
      </c>
      <c r="C55" s="7" t="s">
        <v>16</v>
      </c>
      <c r="D55" s="8">
        <v>44084</v>
      </c>
      <c r="E55" s="7" t="s">
        <v>16</v>
      </c>
      <c r="F55" s="9">
        <v>65000</v>
      </c>
      <c r="G55" s="9">
        <f t="shared" si="0"/>
        <v>21450</v>
      </c>
      <c r="H55" s="9">
        <v>0</v>
      </c>
      <c r="I55" s="4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1" customHeight="1" x14ac:dyDescent="0.2">
      <c r="A56" s="4"/>
      <c r="B56" s="7">
        <v>368797</v>
      </c>
      <c r="C56" s="7" t="s">
        <v>16</v>
      </c>
      <c r="D56" s="8">
        <v>44088</v>
      </c>
      <c r="E56" s="7" t="s">
        <v>16</v>
      </c>
      <c r="F56" s="9">
        <v>65000</v>
      </c>
      <c r="G56" s="9">
        <f t="shared" si="0"/>
        <v>21450</v>
      </c>
      <c r="H56" s="9">
        <v>5000</v>
      </c>
      <c r="I56" s="4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1" customHeight="1" x14ac:dyDescent="0.2">
      <c r="A57" s="4"/>
      <c r="B57" s="7">
        <v>368798</v>
      </c>
      <c r="C57" s="7" t="s">
        <v>17</v>
      </c>
      <c r="D57" s="8">
        <v>44089</v>
      </c>
      <c r="E57" s="7" t="s">
        <v>17</v>
      </c>
      <c r="F57" s="9">
        <v>100000</v>
      </c>
      <c r="G57" s="9">
        <f t="shared" si="0"/>
        <v>33000</v>
      </c>
      <c r="H57" s="9">
        <v>5000</v>
      </c>
      <c r="I57" s="4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1" customHeight="1" x14ac:dyDescent="0.2">
      <c r="A58" s="4"/>
      <c r="B58" s="7">
        <v>368799</v>
      </c>
      <c r="C58" s="7" t="s">
        <v>17</v>
      </c>
      <c r="D58" s="8">
        <v>44090</v>
      </c>
      <c r="E58" s="7" t="s">
        <v>17</v>
      </c>
      <c r="F58" s="9">
        <v>50000</v>
      </c>
      <c r="G58" s="9">
        <f t="shared" si="0"/>
        <v>16500</v>
      </c>
      <c r="H58" s="9">
        <v>5000</v>
      </c>
      <c r="I58" s="4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1" customHeight="1" x14ac:dyDescent="0.2">
      <c r="A59" s="4"/>
      <c r="B59" s="7">
        <v>368800</v>
      </c>
      <c r="C59" s="7" t="s">
        <v>17</v>
      </c>
      <c r="D59" s="8">
        <v>44092</v>
      </c>
      <c r="E59" s="7" t="s">
        <v>17</v>
      </c>
      <c r="F59" s="9">
        <v>50000</v>
      </c>
      <c r="G59" s="9">
        <f t="shared" si="0"/>
        <v>16500</v>
      </c>
      <c r="H59" s="9">
        <v>0</v>
      </c>
      <c r="I59" s="4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1" customHeight="1" x14ac:dyDescent="0.2">
      <c r="A60" s="4"/>
      <c r="B60" s="7">
        <v>368801</v>
      </c>
      <c r="C60" s="7" t="s">
        <v>17</v>
      </c>
      <c r="D60" s="8">
        <v>44093</v>
      </c>
      <c r="E60" s="7" t="s">
        <v>17</v>
      </c>
      <c r="F60" s="9">
        <v>50000</v>
      </c>
      <c r="G60" s="9">
        <f t="shared" si="0"/>
        <v>16500</v>
      </c>
      <c r="H60" s="9">
        <v>0</v>
      </c>
      <c r="I60" s="4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1" customHeight="1" x14ac:dyDescent="0.2">
      <c r="A61" s="4"/>
      <c r="B61" s="7">
        <v>368802</v>
      </c>
      <c r="C61" s="7" t="s">
        <v>17</v>
      </c>
      <c r="D61" s="8">
        <v>44094</v>
      </c>
      <c r="E61" s="7" t="s">
        <v>17</v>
      </c>
      <c r="F61" s="9">
        <v>50000</v>
      </c>
      <c r="G61" s="9">
        <f t="shared" si="0"/>
        <v>16500</v>
      </c>
      <c r="H61" s="9">
        <f>G61/30*2</f>
        <v>1100</v>
      </c>
      <c r="I61" s="4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1" customHeight="1" x14ac:dyDescent="0.2">
      <c r="A62" s="4"/>
      <c r="B62" s="4"/>
      <c r="C62" s="4"/>
      <c r="D62" s="4"/>
      <c r="E62" s="10" t="s">
        <v>18</v>
      </c>
      <c r="F62" s="11">
        <f t="shared" ref="F62:H62" si="1">SUM(F27:F61)</f>
        <v>3279000</v>
      </c>
      <c r="G62" s="11">
        <f t="shared" si="1"/>
        <v>1082070</v>
      </c>
      <c r="H62" s="11">
        <f t="shared" si="1"/>
        <v>36454</v>
      </c>
      <c r="I62" s="4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1" customHeight="1" x14ac:dyDescent="0.2">
      <c r="A63" s="4"/>
      <c r="B63" s="25" t="s">
        <v>19</v>
      </c>
      <c r="C63" s="26"/>
      <c r="D63" s="4"/>
      <c r="E63" s="4"/>
      <c r="F63" s="12"/>
      <c r="G63" s="12"/>
      <c r="H63" s="12"/>
      <c r="I63" s="4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1" customHeight="1" x14ac:dyDescent="0.2">
      <c r="A64" s="4"/>
      <c r="B64" s="13" t="s">
        <v>20</v>
      </c>
      <c r="C64" s="14">
        <f>COUNTIF('KPI PHÒNG NHÂN SỰ'!F27:F61, "&lt;60000")</f>
        <v>5</v>
      </c>
      <c r="D64" s="4"/>
      <c r="E64" s="4"/>
      <c r="F64" s="4"/>
      <c r="G64" s="4"/>
      <c r="H64" s="15" t="s">
        <v>21</v>
      </c>
      <c r="I64" s="4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1" customHeight="1" x14ac:dyDescent="0.2">
      <c r="A65" s="4"/>
      <c r="B65" s="13" t="s">
        <v>22</v>
      </c>
      <c r="C65" s="14">
        <f>COUNTIFS('KPI PHÒNG NHÂN SỰ'!F27:F61, "&gt;=60000", 'KPI PHÒNG NHÂN SỰ'!F27:F61, "&lt;=80000")</f>
        <v>13</v>
      </c>
      <c r="D65" s="4"/>
      <c r="E65" s="4"/>
      <c r="F65" s="4"/>
      <c r="G65" s="4"/>
      <c r="H65" s="16">
        <f>SUM(F62:H62)</f>
        <v>4397524</v>
      </c>
      <c r="I65" s="4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1" customHeight="1" x14ac:dyDescent="0.2">
      <c r="A66" s="4"/>
      <c r="B66" s="13" t="s">
        <v>23</v>
      </c>
      <c r="C66" s="14">
        <f>COUNTIFS('KPI PHÒNG NHÂN SỰ'!F27:F61, "&gt;=80001", 'KPI PHÒNG NHÂN SỰ'!F27:F61, "&lt;=100000")</f>
        <v>10</v>
      </c>
      <c r="D66" s="4"/>
      <c r="E66" s="4"/>
      <c r="F66" s="4"/>
      <c r="G66" s="4"/>
      <c r="H66" s="4"/>
      <c r="I66" s="4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1" customHeight="1" x14ac:dyDescent="0.2">
      <c r="A67" s="4"/>
      <c r="B67" s="13" t="s">
        <v>24</v>
      </c>
      <c r="C67" s="14">
        <f>COUNTIFS('KPI PHÒNG NHÂN SỰ'!F27:F61, "&gt;=100001", 'KPI PHÒNG NHÂN SỰ'!F27:F61, "&lt;=120000")</f>
        <v>0</v>
      </c>
      <c r="D67" s="4"/>
      <c r="E67" s="4"/>
      <c r="F67" s="4"/>
      <c r="G67" s="4"/>
      <c r="H67" s="4"/>
      <c r="I67" s="4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1" customHeight="1" x14ac:dyDescent="0.2">
      <c r="A68" s="4"/>
      <c r="B68" s="13" t="s">
        <v>25</v>
      </c>
      <c r="C68" s="14">
        <f>COUNTIFS('KPI PHÒNG NHÂN SỰ'!F27:F61, "&gt;=120001", 'KPI PHÒNG NHÂN SỰ'!F27:F61, "&lt;=150000")</f>
        <v>3</v>
      </c>
      <c r="D68" s="4"/>
      <c r="E68" s="4"/>
      <c r="F68" s="4"/>
      <c r="G68" s="4"/>
      <c r="H68" s="4"/>
      <c r="I68" s="4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1" customHeight="1" x14ac:dyDescent="0.2">
      <c r="A69" s="4"/>
      <c r="B69" s="13" t="s">
        <v>26</v>
      </c>
      <c r="C69" s="14">
        <f>COUNTIFS('KPI PHÒNG NHÂN SỰ'!F27:F61, "&gt;=150001", 'KPI PHÒNG NHÂN SỰ'!F27:F61, "&lt;=200000")</f>
        <v>3</v>
      </c>
      <c r="D69" s="4"/>
      <c r="E69" s="4"/>
      <c r="F69" s="4"/>
      <c r="G69" s="4"/>
      <c r="H69" s="4"/>
      <c r="I69" s="4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1" customHeight="1" x14ac:dyDescent="0.2">
      <c r="A70" s="4"/>
      <c r="B70" s="13" t="s">
        <v>27</v>
      </c>
      <c r="C70" s="14">
        <f>COUNTIF('KPI PHÒNG NHÂN SỰ'!F27:F61, "&gt;=200001")</f>
        <v>1</v>
      </c>
      <c r="D70" s="4"/>
      <c r="E70" s="4"/>
      <c r="F70" s="4"/>
      <c r="G70" s="4"/>
      <c r="H70" s="4"/>
      <c r="I70" s="4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1" customHeight="1" x14ac:dyDescent="0.2">
      <c r="A71" s="4"/>
      <c r="B71" s="10" t="s">
        <v>18</v>
      </c>
      <c r="C71" s="17">
        <f>SUM(C64:C70)</f>
        <v>35</v>
      </c>
      <c r="D71" s="4"/>
      <c r="E71" s="4"/>
      <c r="F71" s="4"/>
      <c r="G71" s="4"/>
      <c r="H71" s="4"/>
      <c r="I71" s="4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1" customHeight="1" x14ac:dyDescent="0.2">
      <c r="A72" s="4"/>
      <c r="B72" s="1"/>
      <c r="C72" s="1"/>
      <c r="D72" s="4"/>
      <c r="E72" s="4"/>
      <c r="F72" s="4"/>
      <c r="G72" s="4"/>
      <c r="H72" s="4"/>
      <c r="I72" s="4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1" customHeight="1" x14ac:dyDescent="0.2">
      <c r="A73" s="4"/>
      <c r="B73" s="27" t="s">
        <v>28</v>
      </c>
      <c r="C73" s="28"/>
      <c r="D73" s="28"/>
      <c r="E73" s="28"/>
      <c r="F73" s="28"/>
      <c r="G73" s="26"/>
      <c r="H73" s="4"/>
      <c r="I73" s="4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1" customHeight="1" x14ac:dyDescent="0.2">
      <c r="A74" s="4"/>
      <c r="B74" s="18" t="s">
        <v>29</v>
      </c>
      <c r="C74" s="18" t="s">
        <v>30</v>
      </c>
      <c r="D74" s="19" t="s">
        <v>6</v>
      </c>
      <c r="E74" s="18" t="s">
        <v>31</v>
      </c>
      <c r="F74" s="18" t="s">
        <v>32</v>
      </c>
      <c r="G74" s="18" t="s">
        <v>33</v>
      </c>
      <c r="H74" s="4"/>
      <c r="I74" s="4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1" customHeight="1" x14ac:dyDescent="0.2">
      <c r="A75" s="4"/>
      <c r="B75" s="20" t="s">
        <v>8</v>
      </c>
      <c r="C75" s="9">
        <f>SUMIF('KPI PHÒNG NHÂN SỰ'!E27:E61,B75,'KPI PHÒNG NHÂN SỰ'!F27:F61)</f>
        <v>293000</v>
      </c>
      <c r="D75" s="9">
        <f>SUMIF('KPI PHÒNG NHÂN SỰ'!E27:E61,B75,'KPI PHÒNG NHÂN SỰ'!G27:G61)</f>
        <v>96690</v>
      </c>
      <c r="E75" s="9">
        <f>SUMIF('KPI PHÒNG NHÂN SỰ'!E27:E61,B75,'KPI PHÒNG NHÂN SỰ'!H27:H61)</f>
        <v>2156</v>
      </c>
      <c r="F75" s="9">
        <f>COUNTIF('KPI PHÒNG NHÂN SỰ'!E27:E61,"="&amp;B75)</f>
        <v>3</v>
      </c>
      <c r="G75" s="9">
        <f t="shared" ref="G75:G84" si="2">ROUND(C75/F75,0)</f>
        <v>97667</v>
      </c>
      <c r="H75" s="4"/>
      <c r="I75" s="4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1" customHeight="1" x14ac:dyDescent="0.2">
      <c r="A76" s="4"/>
      <c r="B76" s="20" t="s">
        <v>9</v>
      </c>
      <c r="C76" s="9">
        <f>SUMIF('KPI PHÒNG NHÂN SỰ'!E27:E61,B76,'KPI PHÒNG NHÂN SỰ'!F27:F61)</f>
        <v>329000</v>
      </c>
      <c r="D76" s="9">
        <f>SUMIF('KPI PHÒNG NHÂN SỰ'!E27:E61,B76,'KPI PHÒNG NHÂN SỰ'!G27:G61)</f>
        <v>108570</v>
      </c>
      <c r="E76" s="9">
        <f>SUMIF('KPI PHÒNG NHÂN SỰ'!E27:E61,B76,'KPI PHÒNG NHÂN SỰ'!H27:H61)</f>
        <v>1804</v>
      </c>
      <c r="F76" s="9">
        <f>COUNTIF('KPI PHÒNG NHÂN SỰ'!E26:E61,"="&amp;B76)</f>
        <v>4</v>
      </c>
      <c r="G76" s="9">
        <f t="shared" si="2"/>
        <v>82250</v>
      </c>
      <c r="H76" s="4"/>
      <c r="I76" s="4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1" customHeight="1" x14ac:dyDescent="0.2">
      <c r="A77" s="4"/>
      <c r="B77" s="20" t="s">
        <v>10</v>
      </c>
      <c r="C77" s="9">
        <f>SUMIF('KPI PHÒNG NHÂN SỰ'!E27:E61,B77,'KPI PHÒNG NHÂN SỰ'!F27:F61)</f>
        <v>347000</v>
      </c>
      <c r="D77" s="9">
        <f>SUMIF('KPI PHÒNG NHÂN SỰ'!E27:E61,B77,'KPI PHÒNG NHÂN SỰ'!G27:G61)</f>
        <v>114510</v>
      </c>
      <c r="E77" s="9">
        <f>SUMIF('KPI PHÒNG NHÂN SỰ'!E27:E61,B77,'KPI PHÒNG NHÂN SỰ'!H27:H61)</f>
        <v>4004</v>
      </c>
      <c r="F77" s="9">
        <f>COUNTIF('KPI PHÒNG NHÂN SỰ'!E27:E61,"="&amp;B77)</f>
        <v>4</v>
      </c>
      <c r="G77" s="9">
        <f t="shared" si="2"/>
        <v>86750</v>
      </c>
      <c r="H77" s="4"/>
      <c r="I77" s="4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1" customHeight="1" x14ac:dyDescent="0.2">
      <c r="A78" s="4"/>
      <c r="B78" s="20" t="s">
        <v>11</v>
      </c>
      <c r="C78" s="9">
        <f>SUMIF('KPI PHÒNG NHÂN SỰ'!E27:E61,B78,'KPI PHÒNG NHÂN SỰ'!F27:F61)</f>
        <v>179000</v>
      </c>
      <c r="D78" s="9">
        <f>SUMIF('KPI PHÒNG NHÂN SỰ'!E27:E61,B78,'KPI PHÒNG NHÂN SỰ'!G27:G61)</f>
        <v>59070</v>
      </c>
      <c r="E78" s="9">
        <f>SUMIF('KPI PHÒNG NHÂN SỰ'!E27:E61,B78,'KPI PHÒNG NHÂN SỰ'!H27:H61)</f>
        <v>1430</v>
      </c>
      <c r="F78" s="9">
        <f>COUNTIF('KPI PHÒNG NHÂN SỰ'!E27:E61,"="&amp;B78)</f>
        <v>3</v>
      </c>
      <c r="G78" s="9">
        <f t="shared" si="2"/>
        <v>59667</v>
      </c>
      <c r="H78" s="4"/>
      <c r="I78" s="4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1" customHeight="1" x14ac:dyDescent="0.2">
      <c r="A79" s="4"/>
      <c r="B79" s="20" t="s">
        <v>12</v>
      </c>
      <c r="C79" s="9">
        <f>SUMIF('KPI PHÒNG NHÂN SỰ'!E27:E61,B79,'KPI PHÒNG NHÂN SỰ'!F27:F61)</f>
        <v>140000</v>
      </c>
      <c r="D79" s="9">
        <f>SUMIF('KPI PHÒNG NHÂN SỰ'!E27:E61,B79,'KPI PHÒNG NHÂN SỰ'!G27:G61)</f>
        <v>46200</v>
      </c>
      <c r="E79" s="9">
        <f>SUMIF('KPI PHÒNG NHÂN SỰ'!E27:E61,B79,'KPI PHÒNG NHÂN SỰ'!H27:H61)</f>
        <v>0</v>
      </c>
      <c r="F79" s="9">
        <f>COUNTIF('KPI PHÒNG NHÂN SỰ'!E27:E61,"="&amp;B79)</f>
        <v>2</v>
      </c>
      <c r="G79" s="9">
        <f t="shared" si="2"/>
        <v>70000</v>
      </c>
      <c r="H79" s="4"/>
      <c r="I79" s="4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1" customHeight="1" x14ac:dyDescent="0.2">
      <c r="A80" s="4"/>
      <c r="B80" s="20" t="s">
        <v>13</v>
      </c>
      <c r="C80" s="9">
        <f>SUMIF('KPI PHÒNG NHÂN SỰ'!E27:E61,B80,'KPI PHÒNG NHÂN SỰ'!F27:F61)</f>
        <v>593000</v>
      </c>
      <c r="D80" s="9">
        <f>SUMIF('KPI PHÒNG NHÂN SỰ'!E27:E61,B80,'KPI PHÒNG NHÂN SỰ'!G27:G61)</f>
        <v>195690</v>
      </c>
      <c r="E80" s="9">
        <f>SUMIF('KPI PHÒNG NHÂN SỰ'!E27:E61,B80,'KPI PHÒNG NHÂN SỰ'!H27:H61)</f>
        <v>0</v>
      </c>
      <c r="F80" s="9">
        <f>COUNTIF('KPI PHÒNG NHÂN SỰ'!E27:E61,"="&amp;B80)</f>
        <v>3</v>
      </c>
      <c r="G80" s="9">
        <f t="shared" si="2"/>
        <v>197667</v>
      </c>
      <c r="H80" s="4"/>
      <c r="I80" s="4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1" customHeight="1" x14ac:dyDescent="0.2">
      <c r="A81" s="4"/>
      <c r="B81" s="20" t="s">
        <v>14</v>
      </c>
      <c r="C81" s="9">
        <f>SUMIF('KPI PHÒNG NHÂN SỰ'!E27:E61,B81,'KPI PHÒNG NHÂN SỰ'!F27:F61)</f>
        <v>445000</v>
      </c>
      <c r="D81" s="9">
        <f>SUMIF('KPI PHÒNG NHÂN SỰ'!E27:E61,B81,'KPI PHÒNG NHÂN SỰ'!G27:G61)</f>
        <v>146850</v>
      </c>
      <c r="E81" s="9">
        <f>SUMIF('KPI PHÒNG NHÂN SỰ'!E27:E61,B81,'KPI PHÒNG NHÂN SỰ'!H27:H61)</f>
        <v>0</v>
      </c>
      <c r="F81" s="9">
        <f>COUNTIF('KPI PHÒNG NHÂN SỰ'!E27:E61,"="&amp;B81)</f>
        <v>3</v>
      </c>
      <c r="G81" s="9">
        <f t="shared" si="2"/>
        <v>148333</v>
      </c>
      <c r="H81" s="4"/>
      <c r="I81" s="4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1" customHeight="1" x14ac:dyDescent="0.2">
      <c r="A82" s="4"/>
      <c r="B82" s="20" t="s">
        <v>15</v>
      </c>
      <c r="C82" s="9">
        <f>SUMIF('KPI PHÒNG NHÂN SỰ'!E27:E61,B82,'KPI PHÒNG NHÂN SỰ'!F27:F61)</f>
        <v>443000</v>
      </c>
      <c r="D82" s="9">
        <f>SUMIF('KPI PHÒNG NHÂN SỰ'!E27:E61,B82,'KPI PHÒNG NHÂN SỰ'!G27:G61)</f>
        <v>146190</v>
      </c>
      <c r="E82" s="9">
        <f>SUMIF('KPI PHÒNG NHÂN SỰ'!E27:E61,B82,'KPI PHÒNG NHÂN SỰ'!H27:H61)</f>
        <v>10960</v>
      </c>
      <c r="F82" s="9">
        <f>COUNTIF('KPI PHÒNG NHÂN SỰ'!E27:E61,"="&amp;B82)</f>
        <v>5</v>
      </c>
      <c r="G82" s="9">
        <f t="shared" si="2"/>
        <v>88600</v>
      </c>
      <c r="H82" s="4"/>
      <c r="I82" s="4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1" customHeight="1" x14ac:dyDescent="0.2">
      <c r="A83" s="4"/>
      <c r="B83" s="20" t="s">
        <v>16</v>
      </c>
      <c r="C83" s="9">
        <f>SUMIF('KPI PHÒNG NHÂN SỰ'!E27:E61,B83,'KPI PHÒNG NHÂN SỰ'!F27:F61)</f>
        <v>210000</v>
      </c>
      <c r="D83" s="9">
        <f>SUMIF('KPI PHÒNG NHÂN SỰ'!E27:E61,B83,'KPI PHÒNG NHÂN SỰ'!G27:G61)</f>
        <v>69300</v>
      </c>
      <c r="E83" s="9">
        <f>SUMIF('KPI PHÒNG NHÂN SỰ'!E27:E61,B83,'KPI PHÒNG NHÂN SỰ'!H27:H61)</f>
        <v>5000</v>
      </c>
      <c r="F83" s="9">
        <f>COUNTIF('KPI PHÒNG NHÂN SỰ'!E27:E61,"="&amp;B83)</f>
        <v>3</v>
      </c>
      <c r="G83" s="9">
        <f t="shared" si="2"/>
        <v>70000</v>
      </c>
      <c r="H83" s="4"/>
      <c r="I83" s="4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1" customHeight="1" x14ac:dyDescent="0.2">
      <c r="A84" s="4"/>
      <c r="B84" s="20" t="s">
        <v>17</v>
      </c>
      <c r="C84" s="9">
        <f>SUMIF('KPI PHÒNG NHÂN SỰ'!E27:E61,B84,'KPI PHÒNG NHÂN SỰ'!F27:F61)</f>
        <v>300000</v>
      </c>
      <c r="D84" s="9">
        <f>SUMIF('KPI PHÒNG NHÂN SỰ'!E27:E61,B84,'KPI PHÒNG NHÂN SỰ'!G27:G61)</f>
        <v>99000</v>
      </c>
      <c r="E84" s="9">
        <f>SUMIF('KPI PHÒNG NHÂN SỰ'!E27:E61,B84,'KPI PHÒNG NHÂN SỰ'!H27:H61)</f>
        <v>11100</v>
      </c>
      <c r="F84" s="9">
        <f>COUNTIF('KPI PHÒNG NHÂN SỰ'!E27:E61,"="&amp;B84)</f>
        <v>5</v>
      </c>
      <c r="G84" s="9">
        <f t="shared" si="2"/>
        <v>60000</v>
      </c>
      <c r="H84" s="4"/>
      <c r="I84" s="4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1" customHeight="1" x14ac:dyDescent="0.2">
      <c r="A85" s="4"/>
      <c r="B85" s="1"/>
      <c r="C85" s="21">
        <f t="shared" ref="C85:G85" si="3">SUM(C75:C84)</f>
        <v>3279000</v>
      </c>
      <c r="D85" s="21">
        <f t="shared" si="3"/>
        <v>1082070</v>
      </c>
      <c r="E85" s="21">
        <f t="shared" si="3"/>
        <v>36454</v>
      </c>
      <c r="F85" s="21">
        <f t="shared" si="3"/>
        <v>35</v>
      </c>
      <c r="G85" s="21">
        <f t="shared" si="3"/>
        <v>960934</v>
      </c>
      <c r="H85" s="4"/>
      <c r="I85" s="4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1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">
    <mergeCell ref="A1:K1"/>
    <mergeCell ref="B63:C63"/>
    <mergeCell ref="B73:G73"/>
  </mergeCells>
  <pageMargins left="0.3" right="0.3" top="0.3" bottom="0.3" header="0" footer="0"/>
  <pageSetup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KPI PHÒNG NHÂN SỰ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Mai Hương</cp:lastModifiedBy>
  <dcterms:modified xsi:type="dcterms:W3CDTF">2023-10-31T16:41:03Z</dcterms:modified>
</cp:coreProperties>
</file>